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anuevametropolsa.sharepoint.com/sites/GrupoMetropolChile/Shared Documents/General/24. Estudios Planificación/01. Propuestas Mod PO/251006 Optimización Alfa-Omega y B07/01. Puntos de medición/03. Muestras Brisan/2.- Sábado/"/>
    </mc:Choice>
  </mc:AlternateContent>
  <xr:revisionPtr revIDLastSave="153" documentId="8_{42428292-FF27-4C06-8973-08BA6060BB04}" xr6:coauthVersionLast="47" xr6:coauthVersionMax="47" xr10:uidLastSave="{4BD36BB7-26F9-4A0F-B182-652EE17FB4D8}"/>
  <bookViews>
    <workbookView xWindow="28680" yWindow="-120" windowWidth="29040" windowHeight="15720" xr2:uid="{479BFD07-5F9E-4764-A2B4-8E8795D5EF58}"/>
  </bookViews>
  <sheets>
    <sheet name="B01" sheetId="1" r:id="rId1"/>
    <sheet name="Hoja1" sheetId="2" r:id="rId2"/>
  </sheets>
  <definedNames>
    <definedName name="_xlnm.Print_Area" localSheetId="0">'B01'!$A$1:$L$19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G13" i="1"/>
  <c r="G12" i="1"/>
  <c r="G11" i="1"/>
  <c r="G10" i="1"/>
  <c r="G9" i="1"/>
  <c r="G8" i="1"/>
  <c r="G7" i="1"/>
  <c r="G6" i="1"/>
  <c r="G5" i="1"/>
  <c r="G4" i="1"/>
  <c r="G3" i="1"/>
  <c r="G2" i="1"/>
  <c r="Q3" i="1" l="1"/>
  <c r="Q2" i="1"/>
  <c r="J4" i="1" l="1"/>
  <c r="K4" i="1"/>
  <c r="J5" i="1"/>
  <c r="K5" i="1"/>
  <c r="L5" i="1" s="1"/>
  <c r="J6" i="1"/>
  <c r="K6" i="1"/>
  <c r="J7" i="1"/>
  <c r="K7" i="1"/>
  <c r="J8" i="1"/>
  <c r="K8" i="1"/>
  <c r="J9" i="1"/>
  <c r="K9" i="1"/>
  <c r="J10" i="1"/>
  <c r="K10" i="1"/>
  <c r="J11" i="1"/>
  <c r="K11" i="1"/>
  <c r="L11" i="1" s="1"/>
  <c r="J12" i="1"/>
  <c r="K12" i="1"/>
  <c r="L12" i="1" s="1"/>
  <c r="J13" i="1"/>
  <c r="K13" i="1"/>
  <c r="J14" i="1"/>
  <c r="K14" i="1"/>
  <c r="K3" i="1"/>
  <c r="K2" i="1"/>
  <c r="J2" i="1"/>
  <c r="J3" i="1"/>
  <c r="L14" i="1" l="1"/>
  <c r="L9" i="1"/>
  <c r="Q7" i="1"/>
  <c r="Q5" i="1"/>
  <c r="L10" i="1"/>
  <c r="Q6" i="1"/>
  <c r="Z6" i="1"/>
  <c r="Z2" i="1"/>
  <c r="P5" i="1"/>
  <c r="Y5" i="1"/>
  <c r="Y4" i="1"/>
  <c r="P4" i="1"/>
  <c r="L4" i="1"/>
  <c r="Z3" i="1"/>
  <c r="P6" i="1"/>
  <c r="Y6" i="1"/>
  <c r="P3" i="1"/>
  <c r="T3" i="1" s="1"/>
  <c r="Y3" i="1"/>
  <c r="Q4" i="1"/>
  <c r="P2" i="1"/>
  <c r="T2" i="1" s="1"/>
  <c r="Y2" i="1"/>
  <c r="Y7" i="1"/>
  <c r="P7" i="1"/>
  <c r="L6" i="1"/>
  <c r="Z4" i="1"/>
  <c r="L13" i="1"/>
  <c r="Z7" i="1"/>
  <c r="L8" i="1"/>
  <c r="Z5" i="1"/>
  <c r="L7" i="1"/>
  <c r="T7" i="1" l="1"/>
  <c r="T4" i="1"/>
  <c r="AA2" i="1"/>
  <c r="AA7" i="1"/>
  <c r="AA4" i="1"/>
  <c r="AA6" i="1"/>
  <c r="T5" i="1"/>
  <c r="AA5" i="1"/>
  <c r="AA3" i="1"/>
  <c r="T6" i="1"/>
  <c r="C3" i="2"/>
  <c r="C4" i="2"/>
  <c r="C5" i="2"/>
  <c r="C6" i="2"/>
  <c r="C7" i="2"/>
  <c r="C8" i="2"/>
  <c r="C9" i="2"/>
  <c r="C10" i="2"/>
  <c r="C11" i="2"/>
  <c r="C2" i="2"/>
  <c r="D3" i="2"/>
  <c r="D4" i="2"/>
  <c r="D5" i="2"/>
  <c r="D6" i="2"/>
  <c r="D7" i="2"/>
  <c r="D8" i="2"/>
  <c r="D9" i="2"/>
  <c r="D10" i="2"/>
  <c r="D11" i="2"/>
  <c r="D2" i="2"/>
  <c r="L3" i="1" l="1"/>
  <c r="L2" i="1"/>
</calcChain>
</file>

<file path=xl/sharedStrings.xml><?xml version="1.0" encoding="utf-8"?>
<sst xmlns="http://schemas.openxmlformats.org/spreadsheetml/2006/main" count="96" uniqueCount="52">
  <si>
    <t>Punto de Medición</t>
  </si>
  <si>
    <t>Fecha</t>
  </si>
  <si>
    <t>SERVICIO</t>
  </si>
  <si>
    <t>TIPO BUS</t>
  </si>
  <si>
    <t>HORA</t>
  </si>
  <si>
    <t>MH</t>
  </si>
  <si>
    <t>PATENTE</t>
  </si>
  <si>
    <t>CRITERIO</t>
  </si>
  <si>
    <t>CAP. OFRECIDA</t>
  </si>
  <si>
    <t>OCUPACIÓN</t>
  </si>
  <si>
    <t>CARGA</t>
  </si>
  <si>
    <t>Hora Movil</t>
  </si>
  <si>
    <t>Cap. Ofrecida</t>
  </si>
  <si>
    <t>Ocupación</t>
  </si>
  <si>
    <t>%Contrato</t>
  </si>
  <si>
    <t>%Carga</t>
  </si>
  <si>
    <t>Factor</t>
  </si>
  <si>
    <t>Bus Tipo C</t>
  </si>
  <si>
    <t>Bus Tipo B</t>
  </si>
  <si>
    <t>BUS</t>
  </si>
  <si>
    <t>1A</t>
  </si>
  <si>
    <t>1B</t>
  </si>
  <si>
    <t>4A</t>
  </si>
  <si>
    <t>4B</t>
  </si>
  <si>
    <t>4C</t>
  </si>
  <si>
    <t>5A</t>
  </si>
  <si>
    <t>5B</t>
  </si>
  <si>
    <t>10:30 a 10:59</t>
  </si>
  <si>
    <t>11:00 a 11:29</t>
  </si>
  <si>
    <t>11:30 a 11:59</t>
  </si>
  <si>
    <t>12:00 a 12:29</t>
  </si>
  <si>
    <t>12:30 a 12:59</t>
  </si>
  <si>
    <t>13:00 a 13:29</t>
  </si>
  <si>
    <t>10:30 a 11:29</t>
  </si>
  <si>
    <t>11:00 a 11:59</t>
  </si>
  <si>
    <t>11:30 a 12:29</t>
  </si>
  <si>
    <t>12:00 a 12:59</t>
  </si>
  <si>
    <t>12:30 a 13:29</t>
  </si>
  <si>
    <t>13:00 a 13:59</t>
  </si>
  <si>
    <t>PB721</t>
  </si>
  <si>
    <t>B01</t>
  </si>
  <si>
    <t>SKHG40</t>
  </si>
  <si>
    <t>SKHG14</t>
  </si>
  <si>
    <t>TXZH34</t>
  </si>
  <si>
    <t>SKHG33</t>
  </si>
  <si>
    <t>STHD72</t>
  </si>
  <si>
    <t>TXZH37</t>
  </si>
  <si>
    <t>SKHF92</t>
  </si>
  <si>
    <t>SPZX56</t>
  </si>
  <si>
    <t>LDJW29</t>
  </si>
  <si>
    <t>TXZH39</t>
  </si>
  <si>
    <t>STHF42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</si>
</sst>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hh:mm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4" fillId="0" borderId="0"/>
  </cellStyleXfs>
  <cellXfs count="25">
    <xf numFmtId="0" fontId="0" fillId="0" borderId="0" xfId="0"/>
    <xf numFmtId="0" fontId="2" fillId="2" borderId="0" xfId="0" applyFont="1" applyFill="1" applyAlignment="1">
      <alignment horizontal="center" vertical="center"/>
    </xf>
    <xf numFmtId="20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2" fillId="3" borderId="0" xfId="0" applyFont="1" applyFill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0" applyNumberFormat="1" applyFill="1" applyBorder="1" applyAlignment="1">
      <alignment horizontal="center" vertical="center"/>
    </xf>
    <xf numFmtId="9" fontId="0" fillId="0" borderId="0" xfId="0" applyNumberFormat="1"/>
    <xf numFmtId="1" fontId="0" fillId="0" borderId="1" xfId="0" applyNumberFormat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/>
    </xf>
    <xf numFmtId="9" fontId="0" fillId="0" borderId="0" xfId="1" applyFont="1" applyBorder="1" applyAlignment="1">
      <alignment horizontal="center" vertical="center"/>
    </xf>
    <xf numFmtId="164" fontId="0" fillId="0" borderId="0" xfId="1" applyNumberFormat="1" applyFont="1" applyBorder="1" applyAlignment="1">
      <alignment horizontal="center" vertical="center"/>
    </xf>
    <xf numFmtId="20" fontId="0" fillId="0" borderId="0" xfId="0" applyNumberFormat="1"/>
    <xf numFmtId="20" fontId="0" fillId="0" borderId="1" xfId="0" applyNumberFormat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0" fillId="0" borderId="1" xfId="0" applyBorder="1"/>
    <xf numFmtId="165" fontId="0" fillId="0" borderId="0" xfId="0" applyNumberFormat="1"/>
  </cellXfs>
  <cellStyles count="3">
    <cellStyle name="Normal" xfId="0" builtinId="0"/>
    <cellStyle name="Normal 17" xfId="2" xr:uid="{D8647A40-1CD6-4B3B-88D8-5594FDDD9ED6}"/>
    <cellStyle name="Porcentaje" xfId="1" builtinId="5"/>
  </cellStyles>
  <dxfs count="1">
    <dxf>
      <font>
        <color theme="0"/>
      </font>
      <fill>
        <patternFill>
          <fgColor theme="0"/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B01 - PB721</a:t>
            </a:r>
          </a:p>
        </c:rich>
      </c:tx>
      <c:layout>
        <c:manualLayout>
          <c:xMode val="edge"/>
          <c:yMode val="edge"/>
          <c:x val="0.30435005430775347"/>
          <c:y val="2.48910138508979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'B01'!$P$1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'B01'!$O$2:$O$7</c:f>
              <c:strCache>
                <c:ptCount val="6"/>
                <c:pt idx="0">
                  <c:v>10:30 a 10:59</c:v>
                </c:pt>
                <c:pt idx="1">
                  <c:v>11:00 a 11:29</c:v>
                </c:pt>
                <c:pt idx="2">
                  <c:v>11:30 a 11:59</c:v>
                </c:pt>
                <c:pt idx="3">
                  <c:v>12:00 a 12:29</c:v>
                </c:pt>
                <c:pt idx="4">
                  <c:v>12:30 a 12:59</c:v>
                </c:pt>
                <c:pt idx="5">
                  <c:v>13:00 a 13:29</c:v>
                </c:pt>
              </c:strCache>
            </c:strRef>
          </c:cat>
          <c:val>
            <c:numRef>
              <c:f>'B01'!$P$2:$P$7</c:f>
              <c:numCache>
                <c:formatCode>0</c:formatCode>
                <c:ptCount val="6"/>
                <c:pt idx="0">
                  <c:v>180</c:v>
                </c:pt>
                <c:pt idx="1">
                  <c:v>180</c:v>
                </c:pt>
                <c:pt idx="2">
                  <c:v>180</c:v>
                </c:pt>
                <c:pt idx="3">
                  <c:v>180</c:v>
                </c:pt>
                <c:pt idx="4">
                  <c:v>270</c:v>
                </c:pt>
                <c:pt idx="5">
                  <c:v>180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7B-4FE5-92D9-6EC558B3081A}"/>
            </c:ext>
          </c:extLst>
        </c:ser>
        <c:ser>
          <c:idx val="1"/>
          <c:order val="1"/>
          <c:tx>
            <c:strRef>
              <c:f>'B01'!$Q$1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'B01'!$O$2:$O$7</c:f>
              <c:strCache>
                <c:ptCount val="6"/>
                <c:pt idx="0">
                  <c:v>10:30 a 10:59</c:v>
                </c:pt>
                <c:pt idx="1">
                  <c:v>11:00 a 11:29</c:v>
                </c:pt>
                <c:pt idx="2">
                  <c:v>11:30 a 11:59</c:v>
                </c:pt>
                <c:pt idx="3">
                  <c:v>12:00 a 12:29</c:v>
                </c:pt>
                <c:pt idx="4">
                  <c:v>12:30 a 12:59</c:v>
                </c:pt>
                <c:pt idx="5">
                  <c:v>13:00 a 13:29</c:v>
                </c:pt>
              </c:strCache>
            </c:strRef>
          </c:cat>
          <c:val>
            <c:numRef>
              <c:f>'B01'!$Q$2:$Q$7</c:f>
              <c:numCache>
                <c:formatCode>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9</c:v>
                </c:pt>
                <c:pt idx="3">
                  <c:v>28.8</c:v>
                </c:pt>
                <c:pt idx="4">
                  <c:v>37.799999999999997</c:v>
                </c:pt>
                <c:pt idx="5">
                  <c:v>28.8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7B-4FE5-92D9-6EC558B308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5313631"/>
        <c:axId val="622245471"/>
      </c:lineChart>
      <c:lineChart>
        <c:grouping val="standard"/>
        <c:varyColors val="0"/>
        <c:ser>
          <c:idx val="2"/>
          <c:order val="2"/>
          <c:tx>
            <c:strRef>
              <c:f>'B01'!$T$1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'B01'!$O$2:$O$7</c:f>
              <c:strCache>
                <c:ptCount val="6"/>
                <c:pt idx="0">
                  <c:v>10:30 a 10:59</c:v>
                </c:pt>
                <c:pt idx="1">
                  <c:v>11:00 a 11:29</c:v>
                </c:pt>
                <c:pt idx="2">
                  <c:v>11:30 a 11:59</c:v>
                </c:pt>
                <c:pt idx="3">
                  <c:v>12:00 a 12:29</c:v>
                </c:pt>
                <c:pt idx="4">
                  <c:v>12:30 a 12:59</c:v>
                </c:pt>
                <c:pt idx="5">
                  <c:v>13:00 a 13:29</c:v>
                </c:pt>
              </c:strCache>
            </c:strRef>
          </c:cat>
          <c:val>
            <c:numRef>
              <c:f>'B01'!$T$2:$T$7</c:f>
              <c:numCache>
                <c:formatCode>0.0%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0.05</c:v>
                </c:pt>
                <c:pt idx="3">
                  <c:v>0.16</c:v>
                </c:pt>
                <c:pt idx="4">
                  <c:v>0.13999999999999999</c:v>
                </c:pt>
                <c:pt idx="5">
                  <c:v>0.16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88B-4EDF-8BAE-79EBE79C9B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5788656"/>
        <c:axId val="1155785776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valAx>
        <c:axId val="1155785776"/>
        <c:scaling>
          <c:orientation val="minMax"/>
          <c:max val="1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55788656"/>
        <c:crosses val="max"/>
        <c:crossBetween val="between"/>
      </c:valAx>
      <c:catAx>
        <c:axId val="11557886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5578577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B01 PB721</a:t>
            </a:r>
          </a:p>
        </c:rich>
      </c:tx>
      <c:layout>
        <c:manualLayout>
          <c:xMode val="edge"/>
          <c:yMode val="edge"/>
          <c:x val="0.3654228282532837"/>
          <c:y val="3.648849297293712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'B01'!$Y$1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'B01'!$X$2:$X$7</c:f>
              <c:strCache>
                <c:ptCount val="6"/>
                <c:pt idx="0">
                  <c:v>10:30 a 11:29</c:v>
                </c:pt>
                <c:pt idx="1">
                  <c:v>11:00 a 11:59</c:v>
                </c:pt>
                <c:pt idx="2">
                  <c:v>11:30 a 12:29</c:v>
                </c:pt>
                <c:pt idx="3">
                  <c:v>12:00 a 12:59</c:v>
                </c:pt>
                <c:pt idx="4">
                  <c:v>12:30 a 13:29</c:v>
                </c:pt>
                <c:pt idx="5">
                  <c:v>13:00 a 13:59</c:v>
                </c:pt>
              </c:strCache>
            </c:strRef>
          </c:cat>
          <c:val>
            <c:numRef>
              <c:f>'B01'!$Y$2:$Y$7</c:f>
              <c:numCache>
                <c:formatCode>General</c:formatCode>
                <c:ptCount val="6"/>
                <c:pt idx="0">
                  <c:v>360</c:v>
                </c:pt>
                <c:pt idx="1">
                  <c:v>180</c:v>
                </c:pt>
                <c:pt idx="2">
                  <c:v>360</c:v>
                </c:pt>
                <c:pt idx="3">
                  <c:v>360</c:v>
                </c:pt>
                <c:pt idx="4">
                  <c:v>270</c:v>
                </c:pt>
                <c:pt idx="5">
                  <c:v>360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FF-41D4-8A00-497A7C3B697A}"/>
            </c:ext>
          </c:extLst>
        </c:ser>
        <c:ser>
          <c:idx val="1"/>
          <c:order val="1"/>
          <c:tx>
            <c:strRef>
              <c:f>'B01'!$Z$1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'B01'!$X$2:$X$7</c:f>
              <c:strCache>
                <c:ptCount val="6"/>
                <c:pt idx="0">
                  <c:v>10:30 a 11:29</c:v>
                </c:pt>
                <c:pt idx="1">
                  <c:v>11:00 a 11:59</c:v>
                </c:pt>
                <c:pt idx="2">
                  <c:v>11:30 a 12:29</c:v>
                </c:pt>
                <c:pt idx="3">
                  <c:v>12:00 a 12:59</c:v>
                </c:pt>
                <c:pt idx="4">
                  <c:v>12:30 a 13:29</c:v>
                </c:pt>
                <c:pt idx="5">
                  <c:v>13:00 a 13:59</c:v>
                </c:pt>
              </c:strCache>
            </c:strRef>
          </c:cat>
          <c:val>
            <c:numRef>
              <c:f>'B01'!$Z$2:$Z$7</c:f>
              <c:numCache>
                <c:formatCode>General</c:formatCode>
                <c:ptCount val="6"/>
                <c:pt idx="0">
                  <c:v>79.2</c:v>
                </c:pt>
                <c:pt idx="1">
                  <c:v>18</c:v>
                </c:pt>
                <c:pt idx="2">
                  <c:v>36</c:v>
                </c:pt>
                <c:pt idx="3">
                  <c:v>57.6</c:v>
                </c:pt>
                <c:pt idx="4">
                  <c:v>37.799999999999997</c:v>
                </c:pt>
                <c:pt idx="5">
                  <c:v>57.6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FF-41D4-8A00-497A7C3B6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4863455"/>
        <c:axId val="1224855775"/>
      </c:lineChart>
      <c:lineChart>
        <c:grouping val="standard"/>
        <c:varyColors val="0"/>
        <c:ser>
          <c:idx val="2"/>
          <c:order val="2"/>
          <c:tx>
            <c:strRef>
              <c:f>'B01'!$AA$1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'B01'!$X$2:$X$7</c:f>
              <c:strCache>
                <c:ptCount val="6"/>
                <c:pt idx="0">
                  <c:v>10:30 a 11:29</c:v>
                </c:pt>
                <c:pt idx="1">
                  <c:v>11:00 a 11:59</c:v>
                </c:pt>
                <c:pt idx="2">
                  <c:v>11:30 a 12:29</c:v>
                </c:pt>
                <c:pt idx="3">
                  <c:v>12:00 a 12:59</c:v>
                </c:pt>
                <c:pt idx="4">
                  <c:v>12:30 a 13:29</c:v>
                </c:pt>
                <c:pt idx="5">
                  <c:v>13:00 a 13:59</c:v>
                </c:pt>
              </c:strCache>
            </c:strRef>
          </c:cat>
          <c:val>
            <c:numRef>
              <c:f>'B01'!$AA$2:$AA$7</c:f>
              <c:numCache>
                <c:formatCode>0%</c:formatCode>
                <c:ptCount val="6"/>
                <c:pt idx="0">
                  <c:v>0.22</c:v>
                </c:pt>
                <c:pt idx="1">
                  <c:v>0.1</c:v>
                </c:pt>
                <c:pt idx="2">
                  <c:v>0.1</c:v>
                </c:pt>
                <c:pt idx="3">
                  <c:v>0.16</c:v>
                </c:pt>
                <c:pt idx="4">
                  <c:v>0.13999999999999999</c:v>
                </c:pt>
                <c:pt idx="5">
                  <c:v>0.16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AFF-41D4-8A00-497A7C3B6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1714543"/>
        <c:axId val="1161719343"/>
      </c:lineChart>
      <c:catAx>
        <c:axId val="12248634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224855775"/>
        <c:crosses val="autoZero"/>
        <c:auto val="1"/>
        <c:lblAlgn val="ctr"/>
        <c:lblOffset val="100"/>
        <c:noMultiLvlLbl val="0"/>
      </c:catAx>
      <c:valAx>
        <c:axId val="1224855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224863455"/>
        <c:crosses val="autoZero"/>
        <c:crossBetween val="between"/>
      </c:valAx>
      <c:valAx>
        <c:axId val="1161719343"/>
        <c:scaling>
          <c:orientation val="minMax"/>
          <c:max val="1"/>
        </c:scaling>
        <c:delete val="0"/>
        <c:axPos val="r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1714543"/>
        <c:crosses val="max"/>
        <c:crossBetween val="between"/>
      </c:valAx>
      <c:catAx>
        <c:axId val="1161714543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6171934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287804</xdr:colOff>
      <xdr:row>10</xdr:row>
      <xdr:rowOff>66836</xdr:rowOff>
    </xdr:from>
    <xdr:to>
      <xdr:col>20</xdr:col>
      <xdr:colOff>49679</xdr:colOff>
      <xdr:row>26</xdr:row>
      <xdr:rowOff>168087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86311974-1656-229A-CAB2-07542EB126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212911</xdr:colOff>
      <xdr:row>10</xdr:row>
      <xdr:rowOff>73585</xdr:rowOff>
    </xdr:from>
    <xdr:to>
      <xdr:col>27</xdr:col>
      <xdr:colOff>412936</xdr:colOff>
      <xdr:row>25</xdr:row>
      <xdr:rowOff>113551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4595A45F-63FB-4F70-95F8-2457D0BF9F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69DC0-EE9E-4404-8595-1956D72A2B24}">
  <sheetPr>
    <pageSetUpPr fitToPage="1"/>
  </sheetPr>
  <dimension ref="A1:AA40"/>
  <sheetViews>
    <sheetView tabSelected="1" zoomScale="85" zoomScaleNormal="85" workbookViewId="0">
      <selection activeCell="L16" sqref="L16"/>
    </sheetView>
  </sheetViews>
  <sheetFormatPr baseColWidth="10" defaultColWidth="11.453125" defaultRowHeight="14.5" x14ac:dyDescent="0.35"/>
  <cols>
    <col min="1" max="1" width="3.453125" bestFit="1" customWidth="1"/>
    <col min="2" max="2" width="26.1796875" bestFit="1" customWidth="1"/>
    <col min="3" max="3" width="13.1796875" bestFit="1" customWidth="1"/>
    <col min="4" max="4" width="9.54296875" bestFit="1" customWidth="1"/>
    <col min="5" max="5" width="9.81640625" bestFit="1" customWidth="1"/>
    <col min="6" max="6" width="7.81640625" bestFit="1" customWidth="1"/>
    <col min="7" max="7" width="7.81640625" customWidth="1"/>
    <col min="8" max="8" width="9.453125" bestFit="1" customWidth="1"/>
    <col min="9" max="9" width="10.453125" customWidth="1"/>
    <col min="10" max="12" width="15.54296875" customWidth="1"/>
    <col min="13" max="13" width="4.453125" customWidth="1"/>
    <col min="14" max="14" width="5.453125" bestFit="1" customWidth="1"/>
    <col min="15" max="15" width="14" bestFit="1" customWidth="1"/>
    <col min="16" max="16" width="14.453125" style="6" bestFit="1" customWidth="1"/>
    <col min="17" max="17" width="12" style="6" bestFit="1" customWidth="1"/>
    <col min="18" max="18" width="12" style="6" customWidth="1"/>
    <col min="19" max="19" width="11.453125" style="6"/>
    <col min="21" max="22" width="6.54296875" customWidth="1"/>
    <col min="23" max="23" width="11.81640625" bestFit="1" customWidth="1"/>
    <col min="24" max="24" width="12.54296875" bestFit="1" customWidth="1"/>
  </cols>
  <sheetData>
    <row r="1" spans="1:27" ht="15.5" x14ac:dyDescent="0.35">
      <c r="A1" s="5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8" t="s">
        <v>8</v>
      </c>
      <c r="K1" s="8" t="s">
        <v>9</v>
      </c>
      <c r="L1" s="8" t="s">
        <v>10</v>
      </c>
      <c r="O1" s="11" t="s">
        <v>11</v>
      </c>
      <c r="P1" s="11" t="s">
        <v>12</v>
      </c>
      <c r="Q1" s="11" t="s">
        <v>13</v>
      </c>
      <c r="R1" s="12">
        <v>1</v>
      </c>
      <c r="S1" s="11" t="s">
        <v>14</v>
      </c>
      <c r="T1" s="11" t="s">
        <v>15</v>
      </c>
      <c r="X1" s="15" t="s">
        <v>11</v>
      </c>
      <c r="Y1" s="15" t="s">
        <v>12</v>
      </c>
      <c r="Z1" s="15" t="s">
        <v>13</v>
      </c>
      <c r="AA1" s="15" t="s">
        <v>15</v>
      </c>
    </row>
    <row r="2" spans="1:27" x14ac:dyDescent="0.35">
      <c r="A2" s="5">
        <v>1</v>
      </c>
      <c r="B2" s="3" t="s">
        <v>39</v>
      </c>
      <c r="C2" s="4">
        <v>45955</v>
      </c>
      <c r="D2" s="3" t="s">
        <v>40</v>
      </c>
      <c r="E2" s="3">
        <v>2</v>
      </c>
      <c r="F2" s="21">
        <v>0.44374999999999998</v>
      </c>
      <c r="G2" s="2">
        <f t="shared" ref="G2:G14" si="0">FLOOR(F2,"00:30")</f>
        <v>0.4375</v>
      </c>
      <c r="H2" s="3" t="s">
        <v>41</v>
      </c>
      <c r="I2" s="6" t="s">
        <v>21</v>
      </c>
      <c r="J2" s="3">
        <f>VLOOKUP(E2,Hoja1!E:F,2,FALSE)</f>
        <v>90</v>
      </c>
      <c r="K2" s="22">
        <f>VLOOKUP(I2,Hoja1!A:C,3,FALSE)</f>
        <v>19.8</v>
      </c>
      <c r="L2" s="9">
        <f>K2/J2</f>
        <v>0.22</v>
      </c>
      <c r="N2" s="20">
        <v>0.4375</v>
      </c>
      <c r="O2" s="9" t="s">
        <v>27</v>
      </c>
      <c r="P2" s="14">
        <f>SUMIF(G2:G14,N2,J2:J14)</f>
        <v>180</v>
      </c>
      <c r="Q2" s="14">
        <f t="shared" ref="Q2:Q7" si="1">SUMIF(G5:G29,N2,K5:K29)</f>
        <v>0</v>
      </c>
      <c r="R2" s="9">
        <v>1</v>
      </c>
      <c r="S2" s="10">
        <v>0.85</v>
      </c>
      <c r="T2" s="10">
        <f t="shared" ref="T2:T7" si="2">Q2/P2</f>
        <v>0</v>
      </c>
      <c r="V2" s="20">
        <v>0.4375</v>
      </c>
      <c r="W2" s="20">
        <v>0.4375</v>
      </c>
      <c r="X2" s="3" t="s">
        <v>33</v>
      </c>
      <c r="Y2" s="16">
        <f t="shared" ref="Y2:Y7" si="3">SUM(SUMIF($G$1:$G$100,W2,$J$1:$J$100),SUMIF($G$1:$G$100,V2,$J$1:$J$100))</f>
        <v>360</v>
      </c>
      <c r="Z2" s="16">
        <f>SUM(SUMIF($G$1:$G$100,W2,$K$1:$K$100),SUMIF($G$1:$G$100,V2,$K$1:$K104))</f>
        <v>79.2</v>
      </c>
      <c r="AA2" s="17">
        <f t="shared" ref="AA2:AA7" si="4">Z2/Y2</f>
        <v>0.22</v>
      </c>
    </row>
    <row r="3" spans="1:27" x14ac:dyDescent="0.35">
      <c r="A3" s="5">
        <v>2</v>
      </c>
      <c r="B3" s="3" t="s">
        <v>39</v>
      </c>
      <c r="C3" s="4">
        <v>45955</v>
      </c>
      <c r="D3" s="3" t="s">
        <v>40</v>
      </c>
      <c r="E3" s="3">
        <v>2</v>
      </c>
      <c r="F3" s="21">
        <v>0.45763888888888887</v>
      </c>
      <c r="G3" s="2">
        <f t="shared" si="0"/>
        <v>0.4375</v>
      </c>
      <c r="H3" s="3" t="s">
        <v>42</v>
      </c>
      <c r="I3" s="3" t="s">
        <v>21</v>
      </c>
      <c r="J3" s="3">
        <f>VLOOKUP(E3,Hoja1!E:F,2,FALSE)</f>
        <v>90</v>
      </c>
      <c r="K3" s="22">
        <f>VLOOKUP(I3,Hoja1!A:C,3,FALSE)</f>
        <v>19.8</v>
      </c>
      <c r="L3" s="9">
        <f t="shared" ref="L3:L4" si="5">K3/J3</f>
        <v>0.22</v>
      </c>
      <c r="N3" s="24">
        <v>0.45833333333333331</v>
      </c>
      <c r="O3" s="9" t="s">
        <v>28</v>
      </c>
      <c r="P3" s="14">
        <f>SUMIF(G2:G14,N3,J2:J14)</f>
        <v>180</v>
      </c>
      <c r="Q3" s="14">
        <f t="shared" si="1"/>
        <v>0</v>
      </c>
      <c r="R3" s="9">
        <v>1</v>
      </c>
      <c r="S3" s="10">
        <v>0.85</v>
      </c>
      <c r="T3" s="10">
        <f t="shared" si="2"/>
        <v>0</v>
      </c>
      <c r="V3" s="20">
        <v>0.45833333333333398</v>
      </c>
      <c r="W3" s="24">
        <v>0.45833333333333331</v>
      </c>
      <c r="X3" s="23" t="s">
        <v>34</v>
      </c>
      <c r="Y3" s="16">
        <f t="shared" si="3"/>
        <v>180</v>
      </c>
      <c r="Z3" s="16">
        <f>SUM(SUMIF($G$1:$G$100,W3,$K$1:$K$100),SUMIF($G$1:$G$100,V3,$K$1:$K105))</f>
        <v>18</v>
      </c>
      <c r="AA3" s="17">
        <f t="shared" si="4"/>
        <v>0.1</v>
      </c>
    </row>
    <row r="4" spans="1:27" x14ac:dyDescent="0.35">
      <c r="A4" s="5">
        <v>3</v>
      </c>
      <c r="B4" s="3" t="s">
        <v>39</v>
      </c>
      <c r="C4" s="4">
        <v>45955</v>
      </c>
      <c r="D4" s="3" t="s">
        <v>40</v>
      </c>
      <c r="E4" s="3">
        <v>2</v>
      </c>
      <c r="F4" s="21">
        <v>0.47222222222222221</v>
      </c>
      <c r="G4" s="2">
        <f t="shared" si="0"/>
        <v>0.45833333333333331</v>
      </c>
      <c r="H4" s="3" t="s">
        <v>43</v>
      </c>
      <c r="I4" s="3" t="s">
        <v>20</v>
      </c>
      <c r="J4" s="3">
        <f>VLOOKUP(E4,Hoja1!E:F,2,FALSE)</f>
        <v>90</v>
      </c>
      <c r="K4" s="22">
        <f>VLOOKUP(I4,Hoja1!A:C,3,FALSE)</f>
        <v>9</v>
      </c>
      <c r="L4" s="9">
        <f t="shared" si="5"/>
        <v>0.1</v>
      </c>
      <c r="N4" s="20">
        <v>0.47916666666666702</v>
      </c>
      <c r="O4" s="9" t="s">
        <v>29</v>
      </c>
      <c r="P4" s="14">
        <f>SUMIF(G4:G16,N4,J4:J16)</f>
        <v>180</v>
      </c>
      <c r="Q4" s="14">
        <f t="shared" si="1"/>
        <v>9</v>
      </c>
      <c r="R4" s="9">
        <v>1</v>
      </c>
      <c r="S4" s="10">
        <v>0.85</v>
      </c>
      <c r="T4" s="10">
        <f t="shared" si="2"/>
        <v>0.05</v>
      </c>
      <c r="V4" s="20">
        <v>0.47916666666666702</v>
      </c>
      <c r="W4" s="20">
        <v>0.47916666666666702</v>
      </c>
      <c r="X4" s="23" t="s">
        <v>35</v>
      </c>
      <c r="Y4" s="16">
        <f t="shared" si="3"/>
        <v>360</v>
      </c>
      <c r="Z4" s="16">
        <f>SUM(SUMIF($G$1:$G$100,W4,$K$1:$K$100),SUMIF($G$1:$G$100,V4,$K$1:$K106))</f>
        <v>36</v>
      </c>
      <c r="AA4" s="17">
        <f t="shared" si="4"/>
        <v>0.1</v>
      </c>
    </row>
    <row r="5" spans="1:27" x14ac:dyDescent="0.35">
      <c r="A5" s="5">
        <v>4</v>
      </c>
      <c r="B5" s="3" t="s">
        <v>39</v>
      </c>
      <c r="C5" s="4">
        <v>45955</v>
      </c>
      <c r="D5" s="3" t="s">
        <v>40</v>
      </c>
      <c r="E5" s="3">
        <v>2</v>
      </c>
      <c r="F5" s="21">
        <v>0.47291666666666665</v>
      </c>
      <c r="G5" s="2">
        <f t="shared" si="0"/>
        <v>0.45833333333333331</v>
      </c>
      <c r="H5" s="3" t="s">
        <v>44</v>
      </c>
      <c r="I5" s="3" t="s">
        <v>20</v>
      </c>
      <c r="J5" s="3">
        <f>VLOOKUP(E5,Hoja1!E:F,2,FALSE)</f>
        <v>90</v>
      </c>
      <c r="K5" s="22">
        <f>VLOOKUP(I5,Hoja1!A:C,3,FALSE)</f>
        <v>9</v>
      </c>
      <c r="L5" s="9">
        <f t="shared" ref="L5:L15" si="6">K5/J5</f>
        <v>0.1</v>
      </c>
      <c r="N5" s="20">
        <v>0.5</v>
      </c>
      <c r="O5" s="9" t="s">
        <v>30</v>
      </c>
      <c r="P5" s="14">
        <f>SUMIF(G5:G17,N5,J5:J17)</f>
        <v>180</v>
      </c>
      <c r="Q5" s="14">
        <f t="shared" si="1"/>
        <v>28.8</v>
      </c>
      <c r="R5" s="9">
        <v>1</v>
      </c>
      <c r="S5" s="10">
        <v>0.85</v>
      </c>
      <c r="T5" s="10">
        <f t="shared" si="2"/>
        <v>0.16</v>
      </c>
      <c r="V5" s="20">
        <v>0.5</v>
      </c>
      <c r="W5" s="20">
        <v>0.5</v>
      </c>
      <c r="X5" s="23" t="s">
        <v>36</v>
      </c>
      <c r="Y5" s="16">
        <f t="shared" si="3"/>
        <v>360</v>
      </c>
      <c r="Z5" s="16">
        <f>SUM(SUMIF($G$1:$G$100,W5,$K$1:$K$100),SUMIF($G$1:$G$100,V5,$K$1:$K107))</f>
        <v>57.6</v>
      </c>
      <c r="AA5" s="17">
        <f t="shared" si="4"/>
        <v>0.16</v>
      </c>
    </row>
    <row r="6" spans="1:27" x14ac:dyDescent="0.35">
      <c r="A6" s="5">
        <v>5</v>
      </c>
      <c r="B6" s="3" t="s">
        <v>39</v>
      </c>
      <c r="C6" s="4">
        <v>45955</v>
      </c>
      <c r="D6" s="3" t="s">
        <v>40</v>
      </c>
      <c r="E6" s="3">
        <v>2</v>
      </c>
      <c r="F6" s="21">
        <v>0.48402777777777778</v>
      </c>
      <c r="G6" s="2">
        <f t="shared" si="0"/>
        <v>0.47916666666666663</v>
      </c>
      <c r="H6" s="3" t="s">
        <v>45</v>
      </c>
      <c r="I6" s="3" t="s">
        <v>20</v>
      </c>
      <c r="J6" s="3">
        <f>VLOOKUP(E6,Hoja1!E:F,2,FALSE)</f>
        <v>90</v>
      </c>
      <c r="K6" s="22">
        <f>VLOOKUP(I6,Hoja1!A:C,3,FALSE)</f>
        <v>9</v>
      </c>
      <c r="L6" s="9">
        <f t="shared" si="6"/>
        <v>0.1</v>
      </c>
      <c r="N6" s="20">
        <v>0.52083333333333337</v>
      </c>
      <c r="O6" s="3" t="s">
        <v>31</v>
      </c>
      <c r="P6" s="14">
        <f>SUMIF(G6:G18,N6,J6:J18)</f>
        <v>270</v>
      </c>
      <c r="Q6" s="14">
        <f t="shared" si="1"/>
        <v>37.799999999999997</v>
      </c>
      <c r="R6" s="9">
        <v>1</v>
      </c>
      <c r="S6" s="10">
        <v>0.85</v>
      </c>
      <c r="T6" s="10">
        <f t="shared" si="2"/>
        <v>0.13999999999999999</v>
      </c>
      <c r="V6" s="20">
        <v>0.52083333333333404</v>
      </c>
      <c r="W6" s="20">
        <v>0.52083333333333337</v>
      </c>
      <c r="X6" s="23" t="s">
        <v>37</v>
      </c>
      <c r="Y6" s="16">
        <f t="shared" si="3"/>
        <v>270</v>
      </c>
      <c r="Z6" s="16">
        <f>SUM(SUMIF($G$1:$G$100,W6,$K$1:$K$100),SUMIF($G$1:$G$100,V6,$K$1:$K108))</f>
        <v>37.799999999999997</v>
      </c>
      <c r="AA6" s="17">
        <f t="shared" si="4"/>
        <v>0.13999999999999999</v>
      </c>
    </row>
    <row r="7" spans="1:27" x14ac:dyDescent="0.35">
      <c r="A7" s="5">
        <v>6</v>
      </c>
      <c r="B7" s="3" t="s">
        <v>39</v>
      </c>
      <c r="C7" s="4">
        <v>45955</v>
      </c>
      <c r="D7" s="3" t="s">
        <v>40</v>
      </c>
      <c r="E7" s="3">
        <v>2</v>
      </c>
      <c r="F7" s="21">
        <v>0.4861111111111111</v>
      </c>
      <c r="G7" s="2">
        <f t="shared" si="0"/>
        <v>0.47916666666666663</v>
      </c>
      <c r="H7" s="3" t="s">
        <v>46</v>
      </c>
      <c r="I7" s="3" t="s">
        <v>20</v>
      </c>
      <c r="J7" s="3">
        <f>VLOOKUP(E7,Hoja1!E:F,2,FALSE)</f>
        <v>90</v>
      </c>
      <c r="K7" s="22">
        <f>VLOOKUP(I7,Hoja1!A:C,3,FALSE)</f>
        <v>9</v>
      </c>
      <c r="L7" s="9">
        <f t="shared" si="6"/>
        <v>0.1</v>
      </c>
      <c r="N7" s="20">
        <v>0.54166666666666696</v>
      </c>
      <c r="O7" s="3" t="s">
        <v>32</v>
      </c>
      <c r="P7" s="14">
        <f>SUMIF(G7:G19,N7,J7:J19)</f>
        <v>180</v>
      </c>
      <c r="Q7" s="14">
        <f t="shared" si="1"/>
        <v>28.8</v>
      </c>
      <c r="R7" s="9">
        <v>1</v>
      </c>
      <c r="S7" s="10">
        <v>0.85</v>
      </c>
      <c r="T7" s="10">
        <f t="shared" si="2"/>
        <v>0.16</v>
      </c>
      <c r="V7" s="20">
        <v>0.54166666666666696</v>
      </c>
      <c r="W7" s="20">
        <v>0.54166666666666696</v>
      </c>
      <c r="X7" s="23" t="s">
        <v>38</v>
      </c>
      <c r="Y7" s="16">
        <f t="shared" si="3"/>
        <v>360</v>
      </c>
      <c r="Z7" s="16">
        <f>SUM(SUMIF($G$1:$G$100,W7,$K$1:$K$100),SUMIF($G$1:$G$100,V7,$K$1:$K109))</f>
        <v>57.6</v>
      </c>
      <c r="AA7" s="17">
        <f t="shared" si="4"/>
        <v>0.16</v>
      </c>
    </row>
    <row r="8" spans="1:27" x14ac:dyDescent="0.35">
      <c r="A8" s="5">
        <v>7</v>
      </c>
      <c r="B8" s="3" t="s">
        <v>39</v>
      </c>
      <c r="C8" s="4">
        <v>45955</v>
      </c>
      <c r="D8" s="3" t="s">
        <v>40</v>
      </c>
      <c r="E8" s="3">
        <v>2</v>
      </c>
      <c r="F8" s="21">
        <v>0.50277777777777777</v>
      </c>
      <c r="G8" s="2">
        <f t="shared" si="0"/>
        <v>0.5</v>
      </c>
      <c r="H8" s="3" t="s">
        <v>47</v>
      </c>
      <c r="I8" s="3" t="s">
        <v>20</v>
      </c>
      <c r="J8" s="3">
        <f>VLOOKUP(E8,Hoja1!E:F,2,FALSE)</f>
        <v>90</v>
      </c>
      <c r="K8" s="22">
        <f>VLOOKUP(I8,Hoja1!A:C,3,FALSE)</f>
        <v>9</v>
      </c>
      <c r="L8" s="9">
        <f t="shared" si="6"/>
        <v>0.1</v>
      </c>
      <c r="O8" s="6"/>
      <c r="R8" s="18"/>
      <c r="S8" s="19"/>
      <c r="T8" s="19"/>
    </row>
    <row r="9" spans="1:27" x14ac:dyDescent="0.35">
      <c r="A9" s="5">
        <v>8</v>
      </c>
      <c r="B9" s="3" t="s">
        <v>39</v>
      </c>
      <c r="C9" s="4">
        <v>45955</v>
      </c>
      <c r="D9" s="3" t="s">
        <v>40</v>
      </c>
      <c r="E9" s="3">
        <v>2</v>
      </c>
      <c r="F9" s="21">
        <v>0.51458333333333328</v>
      </c>
      <c r="G9" s="2">
        <f t="shared" si="0"/>
        <v>0.5</v>
      </c>
      <c r="H9" s="3" t="s">
        <v>42</v>
      </c>
      <c r="I9" s="3" t="s">
        <v>21</v>
      </c>
      <c r="J9" s="3">
        <f>VLOOKUP(E9,Hoja1!E:F,2,FALSE)</f>
        <v>90</v>
      </c>
      <c r="K9" s="22">
        <f>VLOOKUP(I9,Hoja1!A:C,3,FALSE)</f>
        <v>19.8</v>
      </c>
      <c r="L9" s="9">
        <f t="shared" si="6"/>
        <v>0.22</v>
      </c>
      <c r="O9" s="6"/>
      <c r="R9" s="18"/>
      <c r="S9" s="19"/>
      <c r="T9" s="19"/>
    </row>
    <row r="10" spans="1:27" x14ac:dyDescent="0.35">
      <c r="A10" s="5">
        <v>9</v>
      </c>
      <c r="B10" s="3" t="s">
        <v>39</v>
      </c>
      <c r="C10" s="4">
        <v>45955</v>
      </c>
      <c r="D10" s="3" t="s">
        <v>40</v>
      </c>
      <c r="E10" s="3">
        <v>2</v>
      </c>
      <c r="F10" s="21">
        <v>0.52708333333333335</v>
      </c>
      <c r="G10" s="2">
        <f t="shared" si="0"/>
        <v>0.52083333333333326</v>
      </c>
      <c r="H10" s="3" t="s">
        <v>43</v>
      </c>
      <c r="I10" s="3" t="s">
        <v>20</v>
      </c>
      <c r="J10" s="3">
        <f>VLOOKUP(E10,Hoja1!E:F,2,FALSE)</f>
        <v>90</v>
      </c>
      <c r="K10" s="22">
        <f>VLOOKUP(I10,Hoja1!A:C,3,FALSE)</f>
        <v>9</v>
      </c>
      <c r="L10" s="9">
        <f t="shared" si="6"/>
        <v>0.1</v>
      </c>
    </row>
    <row r="11" spans="1:27" x14ac:dyDescent="0.35">
      <c r="A11" s="5">
        <v>10</v>
      </c>
      <c r="B11" s="3" t="s">
        <v>39</v>
      </c>
      <c r="C11" s="4">
        <v>45955</v>
      </c>
      <c r="D11" s="3" t="s">
        <v>40</v>
      </c>
      <c r="E11" s="3">
        <v>2</v>
      </c>
      <c r="F11" s="21">
        <v>0.52777777777777779</v>
      </c>
      <c r="G11" s="2">
        <f t="shared" si="0"/>
        <v>0.52083333333333326</v>
      </c>
      <c r="H11" s="3" t="s">
        <v>48</v>
      </c>
      <c r="I11" s="3" t="s">
        <v>21</v>
      </c>
      <c r="J11" s="3">
        <f>VLOOKUP(E11,Hoja1!E:F,2,FALSE)</f>
        <v>90</v>
      </c>
      <c r="K11" s="22">
        <f>VLOOKUP(I11,Hoja1!A:C,3,FALSE)</f>
        <v>19.8</v>
      </c>
      <c r="L11" s="9">
        <f t="shared" si="6"/>
        <v>0.22</v>
      </c>
      <c r="R11"/>
      <c r="S11"/>
    </row>
    <row r="12" spans="1:27" x14ac:dyDescent="0.35">
      <c r="A12" s="5">
        <v>11</v>
      </c>
      <c r="B12" s="3" t="s">
        <v>39</v>
      </c>
      <c r="C12" s="4">
        <v>45955</v>
      </c>
      <c r="D12" s="3" t="s">
        <v>40</v>
      </c>
      <c r="E12" s="3">
        <v>2</v>
      </c>
      <c r="F12" s="21">
        <v>0.5395833333333333</v>
      </c>
      <c r="G12" s="2">
        <f t="shared" si="0"/>
        <v>0.52083333333333326</v>
      </c>
      <c r="H12" s="3" t="s">
        <v>49</v>
      </c>
      <c r="I12" s="3" t="s">
        <v>20</v>
      </c>
      <c r="J12" s="3">
        <f>VLOOKUP(E12,Hoja1!E:F,2,FALSE)</f>
        <v>90</v>
      </c>
      <c r="K12" s="22">
        <f>VLOOKUP(I12,Hoja1!A:C,3,FALSE)</f>
        <v>9</v>
      </c>
      <c r="L12" s="9">
        <f t="shared" si="6"/>
        <v>0.1</v>
      </c>
      <c r="R12"/>
      <c r="S12"/>
    </row>
    <row r="13" spans="1:27" x14ac:dyDescent="0.35">
      <c r="A13" s="5">
        <v>12</v>
      </c>
      <c r="B13" s="3" t="s">
        <v>39</v>
      </c>
      <c r="C13" s="4">
        <v>45955</v>
      </c>
      <c r="D13" s="3" t="s">
        <v>40</v>
      </c>
      <c r="E13" s="3">
        <v>2</v>
      </c>
      <c r="F13" s="21">
        <v>0.54791666666666672</v>
      </c>
      <c r="G13" s="2">
        <f t="shared" si="0"/>
        <v>0.54166666666666663</v>
      </c>
      <c r="H13" s="3" t="s">
        <v>50</v>
      </c>
      <c r="I13" s="3" t="s">
        <v>20</v>
      </c>
      <c r="J13" s="3">
        <f>VLOOKUP(E13,Hoja1!E:F,2,FALSE)</f>
        <v>90</v>
      </c>
      <c r="K13" s="22">
        <f>VLOOKUP(I13,Hoja1!A:C,3,FALSE)</f>
        <v>9</v>
      </c>
      <c r="L13" s="9">
        <f t="shared" si="6"/>
        <v>0.1</v>
      </c>
      <c r="R13"/>
      <c r="S13"/>
    </row>
    <row r="14" spans="1:27" x14ac:dyDescent="0.35">
      <c r="A14" s="5">
        <v>13</v>
      </c>
      <c r="B14" s="3" t="s">
        <v>39</v>
      </c>
      <c r="C14" s="4">
        <v>45955</v>
      </c>
      <c r="D14" s="3" t="s">
        <v>40</v>
      </c>
      <c r="E14" s="3">
        <v>2</v>
      </c>
      <c r="F14" s="21">
        <v>0.55833333333333335</v>
      </c>
      <c r="G14" s="2">
        <f t="shared" si="0"/>
        <v>0.54166666666666663</v>
      </c>
      <c r="H14" s="3" t="s">
        <v>51</v>
      </c>
      <c r="I14" s="3" t="s">
        <v>21</v>
      </c>
      <c r="J14" s="3">
        <f>VLOOKUP(E14,Hoja1!E:F,2,FALSE)</f>
        <v>90</v>
      </c>
      <c r="K14" s="22">
        <f>VLOOKUP(I14,Hoja1!A:C,3,FALSE)</f>
        <v>19.8</v>
      </c>
      <c r="L14" s="9">
        <f t="shared" si="6"/>
        <v>0.22</v>
      </c>
      <c r="R14"/>
      <c r="S14"/>
    </row>
    <row r="15" spans="1:27" x14ac:dyDescent="0.3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9">
        <v>0.85</v>
      </c>
      <c r="R15"/>
      <c r="S15"/>
    </row>
    <row r="16" spans="1:27" x14ac:dyDescent="0.3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P16"/>
      <c r="Q16"/>
      <c r="R16"/>
      <c r="S16"/>
    </row>
    <row r="17" spans="1:19" x14ac:dyDescent="0.3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P17"/>
      <c r="Q17"/>
      <c r="R17"/>
      <c r="S17"/>
    </row>
    <row r="18" spans="1:19" x14ac:dyDescent="0.35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R18"/>
      <c r="S18"/>
    </row>
    <row r="19" spans="1:19" x14ac:dyDescent="0.3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R19"/>
      <c r="S19"/>
    </row>
    <row r="20" spans="1:19" x14ac:dyDescent="0.3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</row>
    <row r="21" spans="1:19" x14ac:dyDescent="0.3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</row>
    <row r="22" spans="1:19" x14ac:dyDescent="0.3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</row>
    <row r="23" spans="1:19" x14ac:dyDescent="0.3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</row>
    <row r="24" spans="1:19" x14ac:dyDescent="0.3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N24" s="6"/>
      <c r="O24" s="6"/>
    </row>
    <row r="25" spans="1:19" x14ac:dyDescent="0.3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N25" s="6"/>
      <c r="O25" s="6"/>
    </row>
    <row r="26" spans="1:19" x14ac:dyDescent="0.3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N26" s="6"/>
      <c r="O26" s="6"/>
    </row>
    <row r="27" spans="1:19" x14ac:dyDescent="0.3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N27" s="6"/>
      <c r="O27" s="6"/>
    </row>
    <row r="28" spans="1:19" x14ac:dyDescent="0.3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N28" s="6"/>
      <c r="O28" s="6"/>
    </row>
    <row r="29" spans="1:19" x14ac:dyDescent="0.3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N29" s="6"/>
      <c r="O29" s="6"/>
    </row>
    <row r="30" spans="1:19" x14ac:dyDescent="0.3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N30" s="6"/>
      <c r="O30" s="6"/>
    </row>
    <row r="31" spans="1:19" x14ac:dyDescent="0.3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N31" s="6"/>
      <c r="O31" s="6"/>
    </row>
    <row r="32" spans="1:19" x14ac:dyDescent="0.3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N32" s="6"/>
      <c r="O32" s="6"/>
    </row>
    <row r="33" spans="1:15" x14ac:dyDescent="0.3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N33" s="6"/>
      <c r="O33" s="6"/>
    </row>
    <row r="34" spans="1:15" x14ac:dyDescent="0.3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N34" s="6"/>
      <c r="O34" s="6"/>
    </row>
    <row r="35" spans="1:15" x14ac:dyDescent="0.3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N35" s="6"/>
      <c r="O35" s="6"/>
    </row>
    <row r="36" spans="1:15" x14ac:dyDescent="0.3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N36" s="6"/>
      <c r="O36" s="6"/>
    </row>
    <row r="37" spans="1:15" x14ac:dyDescent="0.3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N37" s="6"/>
      <c r="O37" s="6"/>
    </row>
    <row r="38" spans="1:15" x14ac:dyDescent="0.3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N38" s="6"/>
      <c r="O38" s="6"/>
    </row>
    <row r="39" spans="1:15" x14ac:dyDescent="0.35">
      <c r="N39" s="6"/>
      <c r="O39" s="6"/>
    </row>
    <row r="40" spans="1:15" x14ac:dyDescent="0.35">
      <c r="N40" s="6"/>
      <c r="O40" s="6"/>
    </row>
  </sheetData>
  <phoneticPr fontId="5" type="noConversion"/>
  <conditionalFormatting sqref="L2:L15">
    <cfRule type="expression" dxfId="0" priority="3">
      <formula>"&gt;85%"</formula>
    </cfRule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2:O5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28B24-3BC2-4C26-97A7-84451F382B51}">
  <dimension ref="A1:F11"/>
  <sheetViews>
    <sheetView zoomScale="85" zoomScaleNormal="85" workbookViewId="0">
      <selection activeCell="J1" sqref="J1:W42"/>
    </sheetView>
  </sheetViews>
  <sheetFormatPr baseColWidth="10" defaultColWidth="11.453125" defaultRowHeight="14.5" x14ac:dyDescent="0.35"/>
  <cols>
    <col min="1" max="1" width="11.453125" style="5"/>
    <col min="2" max="2" width="11.453125" style="6"/>
    <col min="3" max="3" width="10.81640625" style="6"/>
    <col min="5" max="5" width="11.453125" style="6"/>
    <col min="6" max="6" width="13.7265625" style="6" bestFit="1" customWidth="1"/>
    <col min="14" max="14" width="12.54296875" bestFit="1" customWidth="1"/>
    <col min="18" max="18" width="11.81640625" bestFit="1" customWidth="1"/>
  </cols>
  <sheetData>
    <row r="1" spans="1:6" x14ac:dyDescent="0.35">
      <c r="A1" s="7" t="s">
        <v>16</v>
      </c>
      <c r="B1" s="3" t="s">
        <v>17</v>
      </c>
      <c r="C1" s="6" t="s">
        <v>18</v>
      </c>
      <c r="E1" s="3" t="s">
        <v>19</v>
      </c>
      <c r="F1" s="3" t="s">
        <v>8</v>
      </c>
    </row>
    <row r="2" spans="1:6" x14ac:dyDescent="0.35">
      <c r="A2" s="7">
        <v>0</v>
      </c>
      <c r="B2" s="3">
        <v>0</v>
      </c>
      <c r="C2" s="6">
        <f>D2*90</f>
        <v>0</v>
      </c>
      <c r="D2" s="13">
        <f>B2/150</f>
        <v>0</v>
      </c>
      <c r="E2" s="3">
        <v>1</v>
      </c>
      <c r="F2" s="3">
        <v>150</v>
      </c>
    </row>
    <row r="3" spans="1:6" x14ac:dyDescent="0.35">
      <c r="A3" s="7" t="s">
        <v>20</v>
      </c>
      <c r="B3" s="3">
        <v>15</v>
      </c>
      <c r="C3" s="6">
        <f t="shared" ref="C3:C11" si="0">D3*90</f>
        <v>9</v>
      </c>
      <c r="D3" s="13">
        <f t="shared" ref="D3:D11" si="1">B3/150</f>
        <v>0.1</v>
      </c>
      <c r="E3" s="3">
        <v>2</v>
      </c>
      <c r="F3" s="3">
        <v>90</v>
      </c>
    </row>
    <row r="4" spans="1:6" x14ac:dyDescent="0.35">
      <c r="A4" s="7" t="s">
        <v>21</v>
      </c>
      <c r="B4" s="3">
        <v>33</v>
      </c>
      <c r="C4" s="6">
        <f t="shared" si="0"/>
        <v>19.8</v>
      </c>
      <c r="D4" s="13">
        <f t="shared" si="1"/>
        <v>0.22</v>
      </c>
      <c r="E4" s="3">
        <v>3</v>
      </c>
      <c r="F4" s="3">
        <v>50</v>
      </c>
    </row>
    <row r="5" spans="1:6" x14ac:dyDescent="0.35">
      <c r="A5" s="7">
        <v>2</v>
      </c>
      <c r="B5" s="3">
        <v>45</v>
      </c>
      <c r="C5" s="6">
        <f t="shared" si="0"/>
        <v>27</v>
      </c>
      <c r="D5" s="13">
        <f t="shared" si="1"/>
        <v>0.3</v>
      </c>
      <c r="E5" s="3">
        <v>4</v>
      </c>
      <c r="F5" s="3">
        <v>77</v>
      </c>
    </row>
    <row r="6" spans="1:6" x14ac:dyDescent="0.35">
      <c r="A6" s="7">
        <v>3</v>
      </c>
      <c r="B6" s="3">
        <v>90</v>
      </c>
      <c r="C6" s="6">
        <f t="shared" si="0"/>
        <v>54</v>
      </c>
      <c r="D6" s="13">
        <f t="shared" si="1"/>
        <v>0.6</v>
      </c>
      <c r="E6" s="3">
        <v>5</v>
      </c>
      <c r="F6" s="3">
        <v>77</v>
      </c>
    </row>
    <row r="7" spans="1:6" x14ac:dyDescent="0.35">
      <c r="A7" s="7" t="s">
        <v>22</v>
      </c>
      <c r="B7" s="3">
        <v>110</v>
      </c>
      <c r="C7" s="6">
        <f t="shared" si="0"/>
        <v>66</v>
      </c>
      <c r="D7" s="13">
        <f t="shared" si="1"/>
        <v>0.73333333333333328</v>
      </c>
      <c r="E7" s="3">
        <v>6</v>
      </c>
      <c r="F7" s="3">
        <v>90</v>
      </c>
    </row>
    <row r="8" spans="1:6" x14ac:dyDescent="0.35">
      <c r="A8" s="7" t="s">
        <v>23</v>
      </c>
      <c r="B8" s="3">
        <v>110</v>
      </c>
      <c r="C8" s="6">
        <f t="shared" si="0"/>
        <v>66</v>
      </c>
      <c r="D8" s="13">
        <f t="shared" si="1"/>
        <v>0.73333333333333328</v>
      </c>
    </row>
    <row r="9" spans="1:6" x14ac:dyDescent="0.35">
      <c r="A9" s="7" t="s">
        <v>24</v>
      </c>
      <c r="B9" s="3">
        <v>130</v>
      </c>
      <c r="C9" s="6">
        <f t="shared" si="0"/>
        <v>78</v>
      </c>
      <c r="D9" s="13">
        <f t="shared" si="1"/>
        <v>0.8666666666666667</v>
      </c>
    </row>
    <row r="10" spans="1:6" x14ac:dyDescent="0.35">
      <c r="A10" s="7" t="s">
        <v>25</v>
      </c>
      <c r="B10" s="3">
        <v>140</v>
      </c>
      <c r="C10" s="6">
        <f t="shared" si="0"/>
        <v>84</v>
      </c>
      <c r="D10" s="13">
        <f t="shared" si="1"/>
        <v>0.93333333333333335</v>
      </c>
    </row>
    <row r="11" spans="1:6" x14ac:dyDescent="0.35">
      <c r="A11" s="7" t="s">
        <v>26</v>
      </c>
      <c r="B11" s="3">
        <v>150</v>
      </c>
      <c r="C11" s="6">
        <f t="shared" si="0"/>
        <v>90</v>
      </c>
      <c r="D11" s="13">
        <f t="shared" si="1"/>
        <v>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O k 8 H V 1 f v X q S k A A A A 9 g A A A B I A H A B D b 2 5 m a W c v U G F j a 2 F n Z S 5 4 b W w g o h g A K K A U A A A A A A A A A A A A A A A A A A A A A A A A A A A A h Y + 9 D o I w G E V f h X S n P 8 i g 5 K M M r J C Y m B j X p l R o h G J o s b y b g 4 / k K 4 h R 1 M 3 x n n u G e + / X G 2 R T 1 w Y X N V j d m x Q x T F G g j O w r b e o U j e 4 Y r l H G Y S v k S d Q q m G V j k 8 l W K W q c O y e E e O + x X + F + q E l E K S O H s t j J R n U C f W T 9 X w 6 1 s U 4 Y q R C H / W s M j z B j G x z T G F M g C 4 R S m 6 8 Q z X u f 7 Q + E f G z d O C i u b J g X Q J Y I 5 P 2 B P w B Q S w M E F A A C A A g A O k 8 H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p P B 1 c o i k e 4 D g A A A B E A A A A T A B w A R m 9 y b X V s Y X M v U 2 V j d G l v b j E u b S C i G A A o o B Q A A A A A A A A A A A A A A A A A A A A A A A A A A A A r T k 0 u y c z P U w i G 0 I b W A F B L A Q I t A B Q A A g A I A D p P B 1 d X 7 1 6 k p A A A A P Y A A A A S A A A A A A A A A A A A A A A A A A A A A A B D b 2 5 m a W c v U G F j a 2 F n Z S 5 4 b W x Q S w E C L Q A U A A I A C A A 6 T w d X D 8 r p q 6 Q A A A D p A A A A E w A A A A A A A A A A A A A A A A D w A A A A W 0 N v b n R l b n R f V H l w Z X N d L n h t b F B L A Q I t A B Q A A g A I A D p P B 1 c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r E v 1 B Z L y 5 S a 3 w U R K / h Y x h A A A A A A I A A A A A A A N m A A D A A A A A E A A A A K n j L + K B 3 y Q e e p 2 l J 9 v V 6 n w A A A A A B I A A A K A A A A A Q A A A A 8 I Z U t Z t + h q a B L g T G y G 5 K / F A A A A D V E V 3 X 5 k 8 a F 2 L r y E E K p + G f / 5 5 d p 4 G A Z u + n 4 G S w M 3 O r V 4 D W L k 6 B 2 s 6 m 1 O 8 b Q t T g C F o r A e j A X n c I u u p 5 X Z j 9 I V p 6 w c H E h S l 6 H y U 6 j c s z Q v H h 2 R Q A A A D n A n B Y j 7 1 E J 0 i R Z t r 5 k R T 7 L V a s 8 Q =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47A5680AD32E40B85416387CD348AC" ma:contentTypeVersion="19" ma:contentTypeDescription="Create a new document." ma:contentTypeScope="" ma:versionID="059d468c76e27992c6ce2c80baade255">
  <xsd:schema xmlns:xsd="http://www.w3.org/2001/XMLSchema" xmlns:xs="http://www.w3.org/2001/XMLSchema" xmlns:p="http://schemas.microsoft.com/office/2006/metadata/properties" xmlns:ns2="e13b9520-670d-482f-8816-2d26b29eb0ad" xmlns:ns3="57014138-723a-4552-b1be-d16d25732a53" targetNamespace="http://schemas.microsoft.com/office/2006/metadata/properties" ma:root="true" ma:fieldsID="f3fe2d489a25eff9cf8ba630d34c4d56" ns2:_="" ns3:_="">
    <xsd:import namespace="e13b9520-670d-482f-8816-2d26b29eb0ad"/>
    <xsd:import namespace="57014138-723a-4552-b1be-d16d25732a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9520-670d-482f-8816-2d26b29eb0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755bb865-84eb-4962-9f5f-ea22b72842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014138-723a-4552-b1be-d16d25732a5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e5e2287-4017-48d1-9d38-f3e47d6a5d48}" ma:internalName="TaxCatchAll" ma:showField="CatchAllData" ma:web="57014138-723a-4552-b1be-d16d25732a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13b9520-670d-482f-8816-2d26b29eb0ad">
      <Terms xmlns="http://schemas.microsoft.com/office/infopath/2007/PartnerControls"/>
    </lcf76f155ced4ddcb4097134ff3c332f>
    <TaxCatchAll xmlns="57014138-723a-4552-b1be-d16d25732a53" xsi:nil="true"/>
  </documentManagement>
</p:properties>
</file>

<file path=customXml/itemProps1.xml><?xml version="1.0" encoding="utf-8"?>
<ds:datastoreItem xmlns:ds="http://schemas.openxmlformats.org/officeDocument/2006/customXml" ds:itemID="{3F800BA3-3771-4DAE-865D-0D92DF137E3B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525A828B-FBE5-4480-B924-DB3CE8A9B8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3b9520-670d-482f-8816-2d26b29eb0ad"/>
    <ds:schemaRef ds:uri="57014138-723a-4552-b1be-d16d25732a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3006F57-65C6-45B1-8C34-4ED5C3820E4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DAEDB56-2D89-4041-BFE3-0BA7D90F0F89}">
  <ds:schemaRefs>
    <ds:schemaRef ds:uri="http://schemas.microsoft.com/office/2006/metadata/properties"/>
    <ds:schemaRef ds:uri="http://schemas.microsoft.com/office/infopath/2007/PartnerControls"/>
    <ds:schemaRef ds:uri="e13b9520-670d-482f-8816-2d26b29eb0ad"/>
    <ds:schemaRef ds:uri="57014138-723a-4552-b1be-d16d25732a5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B01</vt:lpstr>
      <vt:lpstr>Hoja1</vt:lpstr>
      <vt:lpstr>'B01'!Área_de_impresión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Anatibia</dc:creator>
  <cp:keywords/>
  <dc:description/>
  <cp:lastModifiedBy>Emilio Casas</cp:lastModifiedBy>
  <cp:revision/>
  <dcterms:created xsi:type="dcterms:W3CDTF">2023-08-07T13:34:27Z</dcterms:created>
  <dcterms:modified xsi:type="dcterms:W3CDTF">2025-11-03T23:10:10Z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0x010100F147A5680AD32E40B85416387CD348AC</vt:lpwstr>
  </property>
  <property fmtid="{D5CDD505-2E9C-101B-9397-08002B2CF9AE}" pid="3" name="MediaServiceImageTags">
    <vt:lpwstr/>
  </property>
</Properties>
</file>